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hid Mehmood\Desktop\PDL Zahid\BE 2017\"/>
    </mc:Choice>
  </mc:AlternateContent>
  <bookViews>
    <workbookView xWindow="0" yWindow="0" windowWidth="19440" windowHeight="7755" firstSheet="1" activeTab="1"/>
  </bookViews>
  <sheets>
    <sheet name="FS Analysis" sheetId="1" state="hidden" r:id="rId1"/>
    <sheet name="Presentation" sheetId="2" r:id="rId2"/>
  </sheets>
  <definedNames>
    <definedName name="_xlnm.Print_Area" localSheetId="1">Presentation!$B$4:$I$29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I29" i="1" l="1"/>
  <c r="H29" i="1"/>
  <c r="G29" i="1"/>
  <c r="F29" i="1"/>
  <c r="E29" i="1"/>
  <c r="C29" i="1"/>
  <c r="I41" i="1"/>
  <c r="H41" i="1"/>
  <c r="G41" i="1"/>
  <c r="F41" i="1"/>
  <c r="E41" i="1"/>
  <c r="D41" i="1"/>
  <c r="D31" i="1" l="1"/>
  <c r="D29" i="1"/>
  <c r="C33" i="1" l="1"/>
  <c r="C29" i="2" l="1"/>
  <c r="C23" i="2"/>
  <c r="C9" i="2"/>
  <c r="C10" i="2"/>
  <c r="C11" i="2"/>
  <c r="C12" i="2"/>
  <c r="C13" i="2"/>
  <c r="C14" i="2"/>
  <c r="C20" i="2"/>
  <c r="C22" i="2"/>
  <c r="B17" i="2"/>
  <c r="D17" i="2"/>
  <c r="C32" i="1"/>
  <c r="C19" i="2" s="1"/>
  <c r="C27" i="1"/>
  <c r="C15" i="2" s="1"/>
  <c r="C30" i="1"/>
  <c r="C17" i="2" s="1"/>
  <c r="C31" i="1"/>
  <c r="C18" i="2" s="1"/>
  <c r="C25" i="1"/>
  <c r="C34" i="1" s="1"/>
  <c r="C21" i="2" s="1"/>
  <c r="C16" i="1"/>
  <c r="C28" i="1" s="1"/>
  <c r="C16" i="2" s="1"/>
  <c r="C8" i="1"/>
  <c r="C8" i="2" s="1"/>
  <c r="D6" i="2" l="1"/>
  <c r="B4" i="2"/>
  <c r="D7" i="2"/>
  <c r="E7" i="2"/>
  <c r="F7" i="2"/>
  <c r="G7" i="2"/>
  <c r="H7" i="2"/>
  <c r="I7" i="2"/>
  <c r="B8" i="2"/>
  <c r="D8" i="2"/>
  <c r="E8" i="2"/>
  <c r="F8" i="2"/>
  <c r="G8" i="2"/>
  <c r="H8" i="2"/>
  <c r="I8" i="2"/>
  <c r="B9" i="2"/>
  <c r="D9" i="2"/>
  <c r="E9" i="2"/>
  <c r="F9" i="2"/>
  <c r="G9" i="2"/>
  <c r="H9" i="2"/>
  <c r="I9" i="2"/>
  <c r="B10" i="2"/>
  <c r="D10" i="2"/>
  <c r="E10" i="2"/>
  <c r="F10" i="2"/>
  <c r="G10" i="2"/>
  <c r="H10" i="2"/>
  <c r="I10" i="2"/>
  <c r="B11" i="2"/>
  <c r="D11" i="2"/>
  <c r="E11" i="2"/>
  <c r="F11" i="2"/>
  <c r="G11" i="2"/>
  <c r="H11" i="2"/>
  <c r="I11" i="2"/>
  <c r="B12" i="2"/>
  <c r="D12" i="2"/>
  <c r="E12" i="2"/>
  <c r="F12" i="2"/>
  <c r="G12" i="2"/>
  <c r="H12" i="2"/>
  <c r="I12" i="2"/>
  <c r="B13" i="2"/>
  <c r="D13" i="2"/>
  <c r="E13" i="2"/>
  <c r="F13" i="2"/>
  <c r="G13" i="2"/>
  <c r="H13" i="2"/>
  <c r="I13" i="2"/>
  <c r="B14" i="2"/>
  <c r="D14" i="2"/>
  <c r="E14" i="2"/>
  <c r="F14" i="2"/>
  <c r="G14" i="2"/>
  <c r="H14" i="2"/>
  <c r="I14" i="2"/>
  <c r="B15" i="2"/>
  <c r="B16" i="2"/>
  <c r="B18" i="2"/>
  <c r="D18" i="2"/>
  <c r="F18" i="2"/>
  <c r="B19" i="2"/>
  <c r="H19" i="2"/>
  <c r="B20" i="2"/>
  <c r="F20" i="2"/>
  <c r="B21" i="2"/>
  <c r="B22" i="2"/>
  <c r="D22" i="2"/>
  <c r="E22" i="2"/>
  <c r="F22" i="2"/>
  <c r="G22" i="2"/>
  <c r="H22" i="2"/>
  <c r="I22" i="2"/>
  <c r="B23" i="2"/>
  <c r="D23" i="2"/>
  <c r="E23" i="2"/>
  <c r="F23" i="2"/>
  <c r="G23" i="2"/>
  <c r="H23" i="2"/>
  <c r="I23" i="2"/>
  <c r="B29" i="2"/>
  <c r="D29" i="2"/>
  <c r="E29" i="2"/>
  <c r="F29" i="2"/>
  <c r="G29" i="2"/>
  <c r="H29" i="2"/>
  <c r="I29" i="2"/>
  <c r="G34" i="1"/>
  <c r="G21" i="2" s="1"/>
  <c r="E33" i="1"/>
  <c r="E20" i="2" s="1"/>
  <c r="F33" i="1"/>
  <c r="G33" i="1"/>
  <c r="G20" i="2" s="1"/>
  <c r="H33" i="1"/>
  <c r="H20" i="2" s="1"/>
  <c r="I33" i="1"/>
  <c r="I20" i="2" s="1"/>
  <c r="D33" i="1"/>
  <c r="D20" i="2" s="1"/>
  <c r="E32" i="1"/>
  <c r="E19" i="2" s="1"/>
  <c r="F32" i="1"/>
  <c r="F19" i="2" s="1"/>
  <c r="G32" i="1"/>
  <c r="G19" i="2" s="1"/>
  <c r="H32" i="1"/>
  <c r="I32" i="1"/>
  <c r="I19" i="2" s="1"/>
  <c r="D32" i="1"/>
  <c r="D19" i="2" s="1"/>
  <c r="E31" i="1"/>
  <c r="E18" i="2" s="1"/>
  <c r="F31" i="1"/>
  <c r="G31" i="1"/>
  <c r="G18" i="2" s="1"/>
  <c r="H31" i="1"/>
  <c r="H18" i="2" s="1"/>
  <c r="I31" i="1"/>
  <c r="I18" i="2" s="1"/>
  <c r="E30" i="1"/>
  <c r="E17" i="2" s="1"/>
  <c r="F30" i="1"/>
  <c r="F17" i="2" s="1"/>
  <c r="G30" i="1"/>
  <c r="G17" i="2" s="1"/>
  <c r="H30" i="1"/>
  <c r="H17" i="2" s="1"/>
  <c r="I30" i="1"/>
  <c r="I17" i="2" s="1"/>
  <c r="D27" i="1"/>
  <c r="D15" i="2" s="1"/>
  <c r="E27" i="1"/>
  <c r="E15" i="2" s="1"/>
  <c r="F27" i="1"/>
  <c r="F15" i="2" s="1"/>
  <c r="G27" i="1"/>
  <c r="G15" i="2" s="1"/>
  <c r="H27" i="1"/>
  <c r="H15" i="2" s="1"/>
  <c r="I27" i="1"/>
  <c r="I15" i="2" s="1"/>
  <c r="D16" i="1"/>
  <c r="D28" i="1" s="1"/>
  <c r="D16" i="2" s="1"/>
  <c r="E16" i="1"/>
  <c r="E28" i="1" s="1"/>
  <c r="E16" i="2" s="1"/>
  <c r="F16" i="1"/>
  <c r="F28" i="1" s="1"/>
  <c r="F16" i="2" s="1"/>
  <c r="G16" i="1"/>
  <c r="G28" i="1" s="1"/>
  <c r="G16" i="2" s="1"/>
  <c r="D25" i="1"/>
  <c r="D34" i="1" s="1"/>
  <c r="D21" i="2" s="1"/>
  <c r="E25" i="1"/>
  <c r="E34" i="1" s="1"/>
  <c r="E21" i="2" s="1"/>
  <c r="F25" i="1"/>
  <c r="F34" i="1" s="1"/>
  <c r="F21" i="2" s="1"/>
  <c r="G25" i="1"/>
  <c r="H25" i="1"/>
  <c r="H34" i="1" s="1"/>
  <c r="H21" i="2" s="1"/>
  <c r="I25" i="1" l="1"/>
  <c r="I34" i="1" s="1"/>
  <c r="I21" i="2" s="1"/>
  <c r="I16" i="1"/>
  <c r="H15" i="1" l="1"/>
  <c r="H16" i="1" s="1"/>
  <c r="H28" i="1" s="1"/>
  <c r="H16" i="2" s="1"/>
  <c r="I28" i="1"/>
  <c r="I16" i="2" s="1"/>
</calcChain>
</file>

<file path=xl/sharedStrings.xml><?xml version="1.0" encoding="utf-8"?>
<sst xmlns="http://schemas.openxmlformats.org/spreadsheetml/2006/main" count="40" uniqueCount="34">
  <si>
    <t>COMPARISON OF KEY FINANCIAL DATA OF THE LAST SIX FINANCIAL YEARS</t>
  </si>
  <si>
    <t>Year Ended June 30</t>
  </si>
  <si>
    <t>(Rs. in million)</t>
  </si>
  <si>
    <t>Non-Current Assets</t>
  </si>
  <si>
    <t>Share Capital and Reserves</t>
  </si>
  <si>
    <t>Revenue</t>
  </si>
  <si>
    <t>Operating Profit</t>
  </si>
  <si>
    <t>Profit before taxation</t>
  </si>
  <si>
    <t>Profit after taxation</t>
  </si>
  <si>
    <t>Earnings per Share - Rupees</t>
  </si>
  <si>
    <t xml:space="preserve">Price Earnings Ratio </t>
  </si>
  <si>
    <t>Break Up Value of Shares</t>
  </si>
  <si>
    <t>Return on Fixed Assets (%)</t>
  </si>
  <si>
    <t>Operating Profit Ratio (%)</t>
  </si>
  <si>
    <t>Net Profit Ratio (%)</t>
  </si>
  <si>
    <t>Current Ratio (%)</t>
  </si>
  <si>
    <t>Dividend Payout Ratio (%)</t>
  </si>
  <si>
    <t xml:space="preserve">Dividend (%) - Cash  </t>
  </si>
  <si>
    <t xml:space="preserve">                          - Bonus Shares</t>
  </si>
  <si>
    <t xml:space="preserve">      -</t>
  </si>
  <si>
    <t xml:space="preserve">    -</t>
  </si>
  <si>
    <t xml:space="preserve"> -</t>
  </si>
  <si>
    <t>Share Price</t>
  </si>
  <si>
    <t>Fixed Assets</t>
  </si>
  <si>
    <t>Current Assets</t>
  </si>
  <si>
    <t>Current Liabilities</t>
  </si>
  <si>
    <t>Dividend per share</t>
  </si>
  <si>
    <t>Dividend per share - Interim</t>
  </si>
  <si>
    <t>Dividend per share - Final</t>
  </si>
  <si>
    <t>Half Year</t>
  </si>
  <si>
    <t>2016-17</t>
  </si>
  <si>
    <t>Total Assets</t>
  </si>
  <si>
    <t>Return on Assets (%)</t>
  </si>
  <si>
    <t>Number of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</si>
</sst>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[$-409]d\-mmm\-yy;@"/>
    <numFmt numFmtId="166" formatCode="_(* #,##0.000_);_(* \(#,##0.000\);_(* &quot;-&quot;??_);_(@_)"/>
    <numFmt numFmtId="167" formatCode="_(* #,##0_);_(* \(#,##0\);_(* &quot;-&quot;??_);_(@_)"/>
    <numFmt numFmtId="168" formatCode="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b/>
      <sz val="3"/>
      <color theme="1"/>
      <name val="Book Antiqua"/>
      <family val="1"/>
    </font>
    <font>
      <sz val="3"/>
      <color theme="1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sz val="12"/>
      <color rgb="FF000000"/>
      <name val="Book Antiqu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6" fontId="8" fillId="0" borderId="0" xfId="1" applyNumberFormat="1" applyFont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64" fontId="7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justify" vertical="center"/>
    </xf>
    <xf numFmtId="166" fontId="8" fillId="0" borderId="3" xfId="1" applyNumberFormat="1" applyFont="1" applyFill="1" applyBorder="1" applyAlignment="1">
      <alignment horizontal="center" vertical="center"/>
    </xf>
    <xf numFmtId="166" fontId="8" fillId="0" borderId="0" xfId="1" applyNumberFormat="1" applyFont="1" applyFill="1" applyAlignment="1">
      <alignment horizontal="center" vertical="center"/>
    </xf>
    <xf numFmtId="167" fontId="8" fillId="0" borderId="0" xfId="1" applyNumberFormat="1" applyFont="1" applyFill="1" applyAlignment="1">
      <alignment horizontal="center" vertical="center"/>
    </xf>
    <xf numFmtId="164" fontId="8" fillId="0" borderId="0" xfId="1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168" fontId="10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164" fontId="10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/>
    <xf numFmtId="2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4" fontId="7" fillId="0" borderId="0" xfId="1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41"/>
  <sheetViews>
    <sheetView workbookViewId="0">
      <pane xSplit="2" ySplit="7" topLeftCell="C34" activePane="bottomRight" state="frozen"/>
      <selection pane="topRight" activeCell="D1" sqref="D1"/>
      <selection pane="bottomLeft" activeCell="A10" sqref="A10"/>
      <selection pane="bottomRight" activeCell="D41" sqref="D41"/>
    </sheetView>
  </sheetViews>
  <sheetFormatPr defaultRowHeight="16.5" x14ac:dyDescent="0.3"/>
  <cols>
    <col min="1" max="1" width="4.140625" style="11" customWidth="1"/>
    <col min="2" max="2" width="33.5703125" style="11" bestFit="1" customWidth="1"/>
    <col min="3" max="3" width="10.85546875" style="11" customWidth="1"/>
    <col min="4" max="6" width="12.7109375" style="15" bestFit="1" customWidth="1"/>
    <col min="7" max="9" width="10.7109375" style="15" customWidth="1"/>
    <col min="10" max="10" width="12.5703125" style="11" customWidth="1"/>
    <col min="11" max="11" width="11" style="11" bestFit="1" customWidth="1"/>
    <col min="12" max="16384" width="9.140625" style="11"/>
  </cols>
  <sheetData>
    <row r="3" spans="2:11" x14ac:dyDescent="0.3">
      <c r="B3" s="1"/>
      <c r="C3" s="1"/>
      <c r="D3" s="1"/>
      <c r="E3" s="1"/>
      <c r="F3" s="1"/>
      <c r="G3" s="1"/>
      <c r="H3" s="1"/>
      <c r="I3" s="1"/>
      <c r="J3" s="1"/>
    </row>
    <row r="4" spans="2:11" x14ac:dyDescent="0.3">
      <c r="B4" s="37" t="s">
        <v>0</v>
      </c>
      <c r="C4" s="37"/>
      <c r="D4" s="37"/>
      <c r="E4" s="37"/>
      <c r="F4" s="37"/>
      <c r="G4" s="37"/>
      <c r="H4" s="37"/>
      <c r="I4" s="37"/>
      <c r="J4" s="2"/>
    </row>
    <row r="5" spans="2:11" x14ac:dyDescent="0.3">
      <c r="B5" s="3"/>
      <c r="C5" s="3"/>
      <c r="D5" s="7"/>
      <c r="E5" s="7"/>
      <c r="F5" s="7"/>
      <c r="G5" s="7"/>
      <c r="H5" s="7"/>
      <c r="I5" s="9" t="s">
        <v>2</v>
      </c>
      <c r="J5" s="4"/>
    </row>
    <row r="6" spans="2:11" ht="17.25" thickBot="1" x14ac:dyDescent="0.35">
      <c r="B6" s="5"/>
      <c r="C6" s="18" t="s">
        <v>29</v>
      </c>
      <c r="D6" s="36" t="s">
        <v>1</v>
      </c>
      <c r="E6" s="36"/>
      <c r="F6" s="36"/>
      <c r="G6" s="36"/>
      <c r="H6" s="36"/>
      <c r="I6" s="36"/>
      <c r="J6" s="26"/>
    </row>
    <row r="7" spans="2:11" ht="17.25" thickBot="1" x14ac:dyDescent="0.35">
      <c r="B7" s="6"/>
      <c r="C7" s="18" t="s">
        <v>30</v>
      </c>
      <c r="D7" s="8">
        <v>2016</v>
      </c>
      <c r="E7" s="8">
        <v>2015</v>
      </c>
      <c r="F7" s="8">
        <v>2014</v>
      </c>
      <c r="G7" s="8">
        <v>2013</v>
      </c>
      <c r="H7" s="8">
        <v>2012</v>
      </c>
      <c r="I7" s="8">
        <v>2011</v>
      </c>
      <c r="J7" s="26"/>
    </row>
    <row r="8" spans="2:11" x14ac:dyDescent="0.3">
      <c r="B8" s="21" t="s">
        <v>3</v>
      </c>
      <c r="C8" s="22">
        <f>ROUND((239685324+8428522)/1000000,3)</f>
        <v>248.114</v>
      </c>
      <c r="D8" s="22">
        <v>248.12899999999999</v>
      </c>
      <c r="E8" s="22">
        <v>259.37700000000001</v>
      </c>
      <c r="F8" s="22">
        <v>276.21800000000002</v>
      </c>
      <c r="G8" s="22">
        <v>318.46899999999999</v>
      </c>
      <c r="H8" s="22">
        <v>361.32</v>
      </c>
      <c r="I8" s="22">
        <v>381.06</v>
      </c>
      <c r="J8" s="27"/>
    </row>
    <row r="9" spans="2:11" x14ac:dyDescent="0.3">
      <c r="B9" s="21" t="s">
        <v>4</v>
      </c>
      <c r="C9" s="23">
        <v>794.79600000000005</v>
      </c>
      <c r="D9" s="23">
        <v>810.27200000000005</v>
      </c>
      <c r="E9" s="23">
        <v>815.279</v>
      </c>
      <c r="F9" s="23">
        <v>798.28700000000003</v>
      </c>
      <c r="G9" s="23">
        <v>751.04399999999998</v>
      </c>
      <c r="H9" s="23">
        <v>713.32299999999998</v>
      </c>
      <c r="I9" s="23">
        <v>659.62800000000004</v>
      </c>
      <c r="J9" s="26"/>
      <c r="K9" s="10"/>
    </row>
    <row r="10" spans="2:11" x14ac:dyDescent="0.3">
      <c r="B10" s="21" t="s">
        <v>25</v>
      </c>
      <c r="C10" s="23">
        <v>271.06799999999998</v>
      </c>
      <c r="D10" s="23">
        <v>249.619</v>
      </c>
      <c r="E10" s="23">
        <v>250.74100000000001</v>
      </c>
      <c r="F10" s="23">
        <v>287.07400000000001</v>
      </c>
      <c r="G10" s="23">
        <v>433.21199999999999</v>
      </c>
      <c r="H10" s="23">
        <v>297.137</v>
      </c>
      <c r="I10" s="23">
        <v>249.512</v>
      </c>
      <c r="J10" s="26"/>
    </row>
    <row r="11" spans="2:11" x14ac:dyDescent="0.3">
      <c r="B11" s="21" t="s">
        <v>31</v>
      </c>
      <c r="C11" s="23">
        <v>1097.742</v>
      </c>
      <c r="D11" s="23">
        <v>1101.903</v>
      </c>
      <c r="E11" s="23">
        <v>1105.3499999999999</v>
      </c>
      <c r="F11" s="23">
        <v>1119.873</v>
      </c>
      <c r="G11" s="23">
        <v>1221.9079999999999</v>
      </c>
      <c r="H11" s="23">
        <v>1059.056</v>
      </c>
      <c r="I11" s="23">
        <v>978.97900000000004</v>
      </c>
      <c r="J11" s="26"/>
    </row>
    <row r="12" spans="2:11" x14ac:dyDescent="0.3">
      <c r="B12" s="21" t="s">
        <v>23</v>
      </c>
      <c r="C12" s="23">
        <v>233.601</v>
      </c>
      <c r="D12" s="23">
        <v>234.322</v>
      </c>
      <c r="E12" s="23">
        <v>248.58500000000001</v>
      </c>
      <c r="F12" s="23">
        <v>269.06599999999997</v>
      </c>
      <c r="G12" s="23">
        <v>310.55599999999998</v>
      </c>
      <c r="H12" s="23">
        <v>351.91199999999998</v>
      </c>
      <c r="I12" s="23">
        <v>370.15800000000002</v>
      </c>
      <c r="J12" s="26"/>
    </row>
    <row r="13" spans="2:11" x14ac:dyDescent="0.3">
      <c r="B13" s="21" t="s">
        <v>24</v>
      </c>
      <c r="C13" s="23">
        <v>849.62900000000002</v>
      </c>
      <c r="D13" s="23">
        <v>853.774</v>
      </c>
      <c r="E13" s="23">
        <v>845.97299999999996</v>
      </c>
      <c r="F13" s="23">
        <v>843.65499999999997</v>
      </c>
      <c r="G13" s="23">
        <v>903.43899999999996</v>
      </c>
      <c r="H13" s="23">
        <v>697.73599999999999</v>
      </c>
      <c r="I13" s="23">
        <v>597.91800000000001</v>
      </c>
      <c r="J13" s="26"/>
    </row>
    <row r="14" spans="2:11" x14ac:dyDescent="0.3">
      <c r="B14" s="21" t="s">
        <v>33</v>
      </c>
      <c r="C14" s="24">
        <v>5400000</v>
      </c>
      <c r="D14" s="24">
        <v>5400000</v>
      </c>
      <c r="E14" s="24">
        <v>5400000</v>
      </c>
      <c r="F14" s="24">
        <v>5400000</v>
      </c>
      <c r="G14" s="24">
        <v>5400000</v>
      </c>
      <c r="H14" s="24">
        <v>5400000</v>
      </c>
      <c r="I14" s="24">
        <v>5400000</v>
      </c>
      <c r="J14" s="26"/>
    </row>
    <row r="15" spans="2:11" x14ac:dyDescent="0.3">
      <c r="B15" s="21"/>
      <c r="C15" s="24">
        <v>4401000</v>
      </c>
      <c r="D15" s="24">
        <v>4401000</v>
      </c>
      <c r="E15" s="24">
        <v>4401000</v>
      </c>
      <c r="F15" s="24">
        <v>4401000</v>
      </c>
      <c r="G15" s="24">
        <v>4401000</v>
      </c>
      <c r="H15" s="24">
        <f>+I16*25%+I15</f>
        <v>4401000</v>
      </c>
      <c r="I15" s="24">
        <v>2440800</v>
      </c>
      <c r="J15" s="26"/>
    </row>
    <row r="16" spans="2:11" x14ac:dyDescent="0.3">
      <c r="B16" s="21"/>
      <c r="C16" s="24">
        <f t="shared" ref="C16:D16" si="0">+C14+C15</f>
        <v>9801000</v>
      </c>
      <c r="D16" s="24">
        <f t="shared" si="0"/>
        <v>9801000</v>
      </c>
      <c r="E16" s="24">
        <f t="shared" ref="E16" si="1">+E14+E15</f>
        <v>9801000</v>
      </c>
      <c r="F16" s="24">
        <f t="shared" ref="F16" si="2">+F14+F15</f>
        <v>9801000</v>
      </c>
      <c r="G16" s="24">
        <f t="shared" ref="G16" si="3">+G14+G15</f>
        <v>9801000</v>
      </c>
      <c r="H16" s="24">
        <f t="shared" ref="H16" si="4">+H14+H15</f>
        <v>9801000</v>
      </c>
      <c r="I16" s="24">
        <f>+I14+I15</f>
        <v>7840800</v>
      </c>
      <c r="J16" s="26"/>
    </row>
    <row r="17" spans="1:10" x14ac:dyDescent="0.3">
      <c r="B17" s="21"/>
      <c r="C17" s="28"/>
      <c r="D17" s="28"/>
      <c r="E17" s="28"/>
      <c r="F17" s="28"/>
      <c r="G17" s="28"/>
      <c r="H17" s="28"/>
      <c r="I17" s="28"/>
      <c r="J17" s="26"/>
    </row>
    <row r="18" spans="1:10" x14ac:dyDescent="0.3">
      <c r="B18" s="21" t="s">
        <v>5</v>
      </c>
      <c r="C18" s="23">
        <v>329.75599999999997</v>
      </c>
      <c r="D18" s="23">
        <v>654.60299999999995</v>
      </c>
      <c r="E18" s="23">
        <v>706.42200000000003</v>
      </c>
      <c r="F18" s="23">
        <v>732.66</v>
      </c>
      <c r="G18" s="23">
        <v>771.64499999999998</v>
      </c>
      <c r="H18" s="23">
        <v>775.69100000000003</v>
      </c>
      <c r="I18" s="23">
        <v>675.11900000000003</v>
      </c>
      <c r="J18" s="26"/>
    </row>
    <row r="19" spans="1:10" x14ac:dyDescent="0.3">
      <c r="B19" s="21" t="s">
        <v>6</v>
      </c>
      <c r="C19" s="23">
        <v>11.225</v>
      </c>
      <c r="D19" s="23">
        <v>25.417000000000002</v>
      </c>
      <c r="E19" s="23">
        <v>95.311000000000007</v>
      </c>
      <c r="F19" s="23">
        <v>96.778000000000006</v>
      </c>
      <c r="G19" s="23">
        <v>129.215</v>
      </c>
      <c r="H19" s="23">
        <v>56.945999999999998</v>
      </c>
      <c r="I19" s="23">
        <v>16.501000000000001</v>
      </c>
      <c r="J19" s="26"/>
    </row>
    <row r="20" spans="1:10" x14ac:dyDescent="0.3">
      <c r="B20" s="21" t="s">
        <v>7</v>
      </c>
      <c r="C20" s="23">
        <v>29.308385999999999</v>
      </c>
      <c r="D20" s="23">
        <v>54.579000000000001</v>
      </c>
      <c r="E20" s="23">
        <v>131.74100000000001</v>
      </c>
      <c r="F20" s="23">
        <v>150.393</v>
      </c>
      <c r="G20" s="23">
        <v>143.68299999999999</v>
      </c>
      <c r="H20" s="23">
        <v>121.28</v>
      </c>
      <c r="I20" s="23">
        <v>37.378999999999998</v>
      </c>
      <c r="J20" s="26"/>
    </row>
    <row r="21" spans="1:10" x14ac:dyDescent="0.3">
      <c r="B21" s="21" t="s">
        <v>8</v>
      </c>
      <c r="C21" s="23">
        <v>13.926795</v>
      </c>
      <c r="D21" s="23">
        <v>37.095999999999997</v>
      </c>
      <c r="E21" s="23">
        <v>88.146000000000001</v>
      </c>
      <c r="F21" s="23">
        <v>99.715999999999994</v>
      </c>
      <c r="G21" s="23">
        <v>96.046000000000006</v>
      </c>
      <c r="H21" s="23">
        <v>78.409000000000006</v>
      </c>
      <c r="I21" s="23">
        <v>22.952999999999999</v>
      </c>
      <c r="J21" s="26"/>
    </row>
    <row r="22" spans="1:10" x14ac:dyDescent="0.3">
      <c r="B22" s="21" t="s">
        <v>9</v>
      </c>
      <c r="C22" s="25">
        <v>1.42</v>
      </c>
      <c r="D22" s="25">
        <v>3.78</v>
      </c>
      <c r="E22" s="25">
        <v>8.99</v>
      </c>
      <c r="F22" s="25">
        <v>10.17</v>
      </c>
      <c r="G22" s="25">
        <v>9.8000000000000007</v>
      </c>
      <c r="H22" s="25">
        <v>8</v>
      </c>
      <c r="I22" s="25">
        <v>2.34</v>
      </c>
      <c r="J22" s="26"/>
    </row>
    <row r="23" spans="1:10" x14ac:dyDescent="0.3">
      <c r="B23" s="21" t="s">
        <v>27</v>
      </c>
      <c r="C23" s="25">
        <v>1</v>
      </c>
      <c r="D23" s="25">
        <v>1.25</v>
      </c>
      <c r="E23" s="25">
        <v>2</v>
      </c>
      <c r="F23" s="25">
        <v>2</v>
      </c>
      <c r="G23" s="25">
        <v>2</v>
      </c>
      <c r="H23" s="25">
        <v>1</v>
      </c>
      <c r="I23" s="25">
        <v>1.5</v>
      </c>
      <c r="J23" s="26"/>
    </row>
    <row r="24" spans="1:10" x14ac:dyDescent="0.3">
      <c r="B24" s="21" t="s">
        <v>28</v>
      </c>
      <c r="C24" s="25"/>
      <c r="D24" s="25">
        <v>3</v>
      </c>
      <c r="E24" s="25">
        <v>3</v>
      </c>
      <c r="F24" s="25">
        <v>4</v>
      </c>
      <c r="G24" s="25">
        <v>3</v>
      </c>
      <c r="H24" s="25">
        <v>4</v>
      </c>
      <c r="I24" s="25">
        <v>1</v>
      </c>
      <c r="J24" s="26"/>
    </row>
    <row r="25" spans="1:10" x14ac:dyDescent="0.3">
      <c r="B25" s="21" t="s">
        <v>26</v>
      </c>
      <c r="C25" s="25">
        <f t="shared" ref="C25:H25" si="5">+C23+C24</f>
        <v>1</v>
      </c>
      <c r="D25" s="25">
        <f t="shared" si="5"/>
        <v>4.25</v>
      </c>
      <c r="E25" s="25">
        <f t="shared" si="5"/>
        <v>5</v>
      </c>
      <c r="F25" s="25">
        <f t="shared" si="5"/>
        <v>6</v>
      </c>
      <c r="G25" s="25">
        <f t="shared" si="5"/>
        <v>5</v>
      </c>
      <c r="H25" s="25">
        <f t="shared" si="5"/>
        <v>5</v>
      </c>
      <c r="I25" s="25">
        <f>+I23+I24</f>
        <v>2.5</v>
      </c>
      <c r="J25" s="26"/>
    </row>
    <row r="26" spans="1:10" x14ac:dyDescent="0.3">
      <c r="A26" s="26"/>
      <c r="B26" s="29"/>
      <c r="C26" s="28"/>
      <c r="D26" s="28"/>
      <c r="E26" s="28"/>
      <c r="F26" s="28"/>
      <c r="G26" s="28"/>
      <c r="H26" s="28"/>
      <c r="I26" s="28"/>
      <c r="J26" s="26"/>
    </row>
    <row r="27" spans="1:10" x14ac:dyDescent="0.3">
      <c r="B27" s="21" t="s">
        <v>10</v>
      </c>
      <c r="C27" s="25">
        <f t="shared" ref="C27" si="6">+C38/C22</f>
        <v>66.197183098591552</v>
      </c>
      <c r="D27" s="25">
        <f t="shared" ref="D27:I27" si="7">+D38/D22</f>
        <v>19.047619047619047</v>
      </c>
      <c r="E27" s="25">
        <f t="shared" si="7"/>
        <v>8.5650723025583986</v>
      </c>
      <c r="F27" s="25">
        <f t="shared" si="7"/>
        <v>7.1465093411996072</v>
      </c>
      <c r="G27" s="25">
        <f t="shared" si="7"/>
        <v>7.715306122448979</v>
      </c>
      <c r="H27" s="25">
        <f t="shared" si="7"/>
        <v>7.5625</v>
      </c>
      <c r="I27" s="25">
        <f t="shared" si="7"/>
        <v>10.256410256410257</v>
      </c>
      <c r="J27" s="26"/>
    </row>
    <row r="28" spans="1:10" x14ac:dyDescent="0.3">
      <c r="B28" s="21" t="s">
        <v>11</v>
      </c>
      <c r="C28" s="30">
        <f>+C9/(C16/1000000)</f>
        <v>81.093357820630558</v>
      </c>
      <c r="D28" s="30">
        <f t="shared" ref="D28:I28" si="8">+D9/(D16/1000000)</f>
        <v>82.672380369350066</v>
      </c>
      <c r="E28" s="30">
        <f t="shared" si="8"/>
        <v>83.183246607489025</v>
      </c>
      <c r="F28" s="30">
        <f t="shared" si="8"/>
        <v>81.449545964697478</v>
      </c>
      <c r="G28" s="30">
        <f t="shared" si="8"/>
        <v>76.62932353841444</v>
      </c>
      <c r="H28" s="30">
        <f t="shared" si="8"/>
        <v>72.780634629119476</v>
      </c>
      <c r="I28" s="30">
        <f t="shared" si="8"/>
        <v>84.127640036730952</v>
      </c>
      <c r="J28" s="26"/>
    </row>
    <row r="29" spans="1:10" x14ac:dyDescent="0.3">
      <c r="B29" s="21" t="s">
        <v>32</v>
      </c>
      <c r="C29" s="30">
        <f>+C21/C11*100</f>
        <v>1.2686765196193641</v>
      </c>
      <c r="D29" s="30">
        <f>+D21/D11*100</f>
        <v>3.3665395229888651</v>
      </c>
      <c r="E29" s="30">
        <f t="shared" ref="E29:I29" si="9">+E21/E11*100</f>
        <v>7.9744877188220933</v>
      </c>
      <c r="F29" s="30">
        <f t="shared" si="9"/>
        <v>8.9042239611098744</v>
      </c>
      <c r="G29" s="30">
        <f t="shared" si="9"/>
        <v>7.8603299102714779</v>
      </c>
      <c r="H29" s="30">
        <f t="shared" si="9"/>
        <v>7.4036689277998518</v>
      </c>
      <c r="I29" s="30">
        <f t="shared" si="9"/>
        <v>2.3445855324782245</v>
      </c>
      <c r="J29" s="26"/>
    </row>
    <row r="30" spans="1:10" x14ac:dyDescent="0.3">
      <c r="B30" s="21" t="s">
        <v>12</v>
      </c>
      <c r="C30" s="31">
        <f t="shared" ref="C30" si="10">+C21/C12*100</f>
        <v>5.9617874067319923</v>
      </c>
      <c r="D30" s="31">
        <f t="shared" ref="D30:I30" si="11">+D21/D12*100</f>
        <v>15.831206630192639</v>
      </c>
      <c r="E30" s="31">
        <f t="shared" si="11"/>
        <v>35.45909849749583</v>
      </c>
      <c r="F30" s="31">
        <f t="shared" si="11"/>
        <v>37.060052180505899</v>
      </c>
      <c r="G30" s="31">
        <f t="shared" si="11"/>
        <v>30.927111374438109</v>
      </c>
      <c r="H30" s="31">
        <f t="shared" si="11"/>
        <v>22.280854304485214</v>
      </c>
      <c r="I30" s="31">
        <f t="shared" si="11"/>
        <v>6.2008655763214628</v>
      </c>
      <c r="J30" s="26"/>
    </row>
    <row r="31" spans="1:10" x14ac:dyDescent="0.3">
      <c r="B31" s="21" t="s">
        <v>13</v>
      </c>
      <c r="C31" s="31">
        <f t="shared" ref="C31" si="12">+C19/C18*100</f>
        <v>3.404032072198838</v>
      </c>
      <c r="D31" s="31">
        <f>+D19/D18*100</f>
        <v>3.8828114139409697</v>
      </c>
      <c r="E31" s="31">
        <f t="shared" ref="E31:I31" si="13">+E19/E18*100</f>
        <v>13.492076973820183</v>
      </c>
      <c r="F31" s="31">
        <f t="shared" si="13"/>
        <v>13.209128381513938</v>
      </c>
      <c r="G31" s="31">
        <f t="shared" si="13"/>
        <v>16.745394579113455</v>
      </c>
      <c r="H31" s="31">
        <f t="shared" si="13"/>
        <v>7.3413253473354718</v>
      </c>
      <c r="I31" s="31">
        <f t="shared" si="13"/>
        <v>2.4441616959380497</v>
      </c>
      <c r="J31" s="26"/>
    </row>
    <row r="32" spans="1:10" x14ac:dyDescent="0.3">
      <c r="B32" s="21" t="s">
        <v>14</v>
      </c>
      <c r="C32" s="31">
        <f>+C21/C18*100</f>
        <v>4.2233636385691238</v>
      </c>
      <c r="D32" s="31">
        <f t="shared" ref="D32:I32" si="14">+D21/D18*100</f>
        <v>5.6669462254221257</v>
      </c>
      <c r="E32" s="31">
        <f t="shared" si="14"/>
        <v>12.477810713709369</v>
      </c>
      <c r="F32" s="31">
        <f t="shared" si="14"/>
        <v>13.610132940245133</v>
      </c>
      <c r="G32" s="31">
        <f t="shared" si="14"/>
        <v>12.44691535615471</v>
      </c>
      <c r="H32" s="31">
        <f t="shared" si="14"/>
        <v>10.108277651796914</v>
      </c>
      <c r="I32" s="31">
        <f t="shared" si="14"/>
        <v>3.3998450643516178</v>
      </c>
      <c r="J32" s="26"/>
    </row>
    <row r="33" spans="2:10" x14ac:dyDescent="0.3">
      <c r="B33" s="21" t="s">
        <v>15</v>
      </c>
      <c r="C33" s="25">
        <f>+C13/C10</f>
        <v>3.1343758761639147</v>
      </c>
      <c r="D33" s="25">
        <f t="shared" ref="D33:I33" si="15">+D13/D10</f>
        <v>3.4203085502305512</v>
      </c>
      <c r="E33" s="25">
        <f t="shared" si="15"/>
        <v>3.3738917847500005</v>
      </c>
      <c r="F33" s="25">
        <f t="shared" si="15"/>
        <v>2.938806718825111</v>
      </c>
      <c r="G33" s="25">
        <f t="shared" si="15"/>
        <v>2.0854431548525896</v>
      </c>
      <c r="H33" s="25">
        <f t="shared" si="15"/>
        <v>2.3481962865614179</v>
      </c>
      <c r="I33" s="25">
        <f t="shared" si="15"/>
        <v>2.3963496745647506</v>
      </c>
      <c r="J33" s="26"/>
    </row>
    <row r="34" spans="2:10" x14ac:dyDescent="0.3">
      <c r="B34" s="21" t="s">
        <v>16</v>
      </c>
      <c r="C34" s="31">
        <f>+C25/C22*100</f>
        <v>70.422535211267615</v>
      </c>
      <c r="D34" s="31">
        <f t="shared" ref="D34:I34" si="16">+D25/D22*100</f>
        <v>112.43386243386244</v>
      </c>
      <c r="E34" s="31">
        <f t="shared" si="16"/>
        <v>55.617352614015573</v>
      </c>
      <c r="F34" s="31">
        <f t="shared" si="16"/>
        <v>58.997050147492622</v>
      </c>
      <c r="G34" s="31">
        <f t="shared" si="16"/>
        <v>51.020408163265309</v>
      </c>
      <c r="H34" s="31">
        <f t="shared" si="16"/>
        <v>62.5</v>
      </c>
      <c r="I34" s="31">
        <f t="shared" si="16"/>
        <v>106.83760683760684</v>
      </c>
      <c r="J34" s="26"/>
    </row>
    <row r="35" spans="2:10" x14ac:dyDescent="0.3">
      <c r="B35" s="21" t="s">
        <v>17</v>
      </c>
      <c r="C35" s="25">
        <v>10</v>
      </c>
      <c r="D35" s="25">
        <v>42.5</v>
      </c>
      <c r="E35" s="25">
        <v>50</v>
      </c>
      <c r="F35" s="25">
        <v>60</v>
      </c>
      <c r="G35" s="25">
        <v>50</v>
      </c>
      <c r="H35" s="25">
        <v>50</v>
      </c>
      <c r="I35" s="25">
        <v>25</v>
      </c>
      <c r="J35" s="26"/>
    </row>
    <row r="36" spans="2:10" x14ac:dyDescent="0.3">
      <c r="B36" s="21" t="s">
        <v>18</v>
      </c>
      <c r="C36" s="25" t="s">
        <v>19</v>
      </c>
      <c r="D36" s="25" t="s">
        <v>19</v>
      </c>
      <c r="E36" s="25" t="s">
        <v>20</v>
      </c>
      <c r="F36" s="25" t="s">
        <v>20</v>
      </c>
      <c r="G36" s="25" t="s">
        <v>20</v>
      </c>
      <c r="H36" s="25">
        <v>25</v>
      </c>
      <c r="I36" s="25" t="s">
        <v>21</v>
      </c>
      <c r="J36" s="26"/>
    </row>
    <row r="37" spans="2:10" x14ac:dyDescent="0.3">
      <c r="B37" s="32"/>
      <c r="C37" s="28"/>
      <c r="D37" s="28"/>
      <c r="E37" s="28"/>
      <c r="F37" s="28"/>
      <c r="G37" s="28"/>
      <c r="H37" s="28"/>
      <c r="I37" s="28"/>
    </row>
    <row r="38" spans="2:10" x14ac:dyDescent="0.3">
      <c r="B38" s="21" t="s">
        <v>22</v>
      </c>
      <c r="C38" s="28">
        <v>94</v>
      </c>
      <c r="D38" s="28">
        <v>72</v>
      </c>
      <c r="E38" s="28">
        <v>77</v>
      </c>
      <c r="F38" s="28">
        <v>72.680000000000007</v>
      </c>
      <c r="G38" s="28">
        <v>75.61</v>
      </c>
      <c r="H38" s="33">
        <v>60.5</v>
      </c>
      <c r="I38" s="28">
        <v>24</v>
      </c>
    </row>
    <row r="39" spans="2:10" x14ac:dyDescent="0.3">
      <c r="B39" s="32"/>
      <c r="C39" s="34">
        <v>42737</v>
      </c>
      <c r="D39" s="34">
        <v>42563</v>
      </c>
      <c r="E39" s="34">
        <v>42192</v>
      </c>
      <c r="F39" s="34">
        <v>41827</v>
      </c>
      <c r="G39" s="34">
        <v>41456</v>
      </c>
      <c r="H39" s="34">
        <v>41092</v>
      </c>
      <c r="I39" s="34">
        <v>40724</v>
      </c>
    </row>
    <row r="40" spans="2:10" x14ac:dyDescent="0.3">
      <c r="B40" s="32"/>
      <c r="C40" s="28"/>
      <c r="D40" s="28"/>
      <c r="E40" s="28"/>
      <c r="F40" s="28"/>
      <c r="G40" s="28"/>
      <c r="H40" s="28"/>
      <c r="I40" s="28"/>
    </row>
    <row r="41" spans="2:10" x14ac:dyDescent="0.3">
      <c r="B41" s="32"/>
      <c r="C41" s="32"/>
      <c r="D41" s="35">
        <f>D35*D16/10/1000000</f>
        <v>41.654249999999998</v>
      </c>
      <c r="E41" s="35">
        <f t="shared" ref="E41:I41" si="17">E35*E16/10/1000000</f>
        <v>49.005000000000003</v>
      </c>
      <c r="F41" s="35">
        <f t="shared" si="17"/>
        <v>58.805999999999997</v>
      </c>
      <c r="G41" s="35">
        <f t="shared" si="17"/>
        <v>49.005000000000003</v>
      </c>
      <c r="H41" s="35">
        <f t="shared" si="17"/>
        <v>49.005000000000003</v>
      </c>
      <c r="I41" s="35">
        <f t="shared" si="17"/>
        <v>19.602</v>
      </c>
    </row>
  </sheetData>
  <mergeCells count="2">
    <mergeCell ref="D6:I6"/>
    <mergeCell ref="B4:I4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31"/>
  <sheetViews>
    <sheetView tabSelected="1" workbookViewId="0">
      <selection activeCell="D7" sqref="D7"/>
    </sheetView>
  </sheetViews>
  <sheetFormatPr defaultRowHeight="16.5" x14ac:dyDescent="0.3"/>
  <cols>
    <col min="1" max="1" width="9.140625" style="11"/>
    <col min="2" max="2" width="31.28515625" style="11" bestFit="1" customWidth="1"/>
    <col min="3" max="3" width="10.7109375" style="11" bestFit="1" customWidth="1"/>
    <col min="4" max="8" width="11.7109375" style="11" customWidth="1"/>
    <col min="9" max="9" width="11.7109375" style="11" hidden="1" customWidth="1"/>
    <col min="10" max="16384" width="9.140625" style="11"/>
  </cols>
  <sheetData>
    <row r="4" spans="2:9" x14ac:dyDescent="0.3">
      <c r="B4" s="38" t="str">
        <f>'FS Analysis'!B4</f>
        <v>COMPARISON OF KEY FINANCIAL DATA OF THE LAST SIX FINANCIAL YEARS</v>
      </c>
      <c r="C4" s="38"/>
      <c r="D4" s="38"/>
      <c r="E4" s="38"/>
      <c r="F4" s="38"/>
      <c r="G4" s="38"/>
      <c r="H4" s="38"/>
      <c r="I4" s="38"/>
    </row>
    <row r="5" spans="2:9" x14ac:dyDescent="0.3">
      <c r="H5" s="12" t="s">
        <v>2</v>
      </c>
      <c r="I5" s="12"/>
    </row>
    <row r="6" spans="2:9" ht="17.25" thickBot="1" x14ac:dyDescent="0.35">
      <c r="C6" s="19" t="s">
        <v>29</v>
      </c>
      <c r="D6" s="39" t="str">
        <f>'FS Analysis'!D6</f>
        <v>Year Ended June 30</v>
      </c>
      <c r="E6" s="39"/>
      <c r="F6" s="39"/>
      <c r="G6" s="39"/>
      <c r="H6" s="39"/>
      <c r="I6" s="39"/>
    </row>
    <row r="7" spans="2:9" ht="18" customHeight="1" thickBot="1" x14ac:dyDescent="0.35">
      <c r="C7" s="20" t="s">
        <v>30</v>
      </c>
      <c r="D7" s="13">
        <f>'FS Analysis'!D7</f>
        <v>2016</v>
      </c>
      <c r="E7" s="13">
        <f>'FS Analysis'!E7</f>
        <v>2015</v>
      </c>
      <c r="F7" s="13">
        <f>'FS Analysis'!F7</f>
        <v>2014</v>
      </c>
      <c r="G7" s="13">
        <f>'FS Analysis'!G7</f>
        <v>2013</v>
      </c>
      <c r="H7" s="13">
        <f>'FS Analysis'!H7</f>
        <v>2012</v>
      </c>
      <c r="I7" s="13">
        <f>'FS Analysis'!I7</f>
        <v>2011</v>
      </c>
    </row>
    <row r="8" spans="2:9" x14ac:dyDescent="0.3">
      <c r="B8" s="14" t="str">
        <f>'FS Analysis'!B8</f>
        <v>Non-Current Assets</v>
      </c>
      <c r="C8" s="15">
        <f>'FS Analysis'!C8</f>
        <v>248.114</v>
      </c>
      <c r="D8" s="15">
        <f>'FS Analysis'!D8</f>
        <v>248.12899999999999</v>
      </c>
      <c r="E8" s="15">
        <f>'FS Analysis'!E8</f>
        <v>259.37700000000001</v>
      </c>
      <c r="F8" s="15">
        <f>'FS Analysis'!F8</f>
        <v>276.21800000000002</v>
      </c>
      <c r="G8" s="15">
        <f>'FS Analysis'!G8</f>
        <v>318.46899999999999</v>
      </c>
      <c r="H8" s="15">
        <f>'FS Analysis'!H8</f>
        <v>361.32</v>
      </c>
      <c r="I8" s="15">
        <f>'FS Analysis'!I8</f>
        <v>381.06</v>
      </c>
    </row>
    <row r="9" spans="2:9" x14ac:dyDescent="0.3">
      <c r="B9" s="14" t="str">
        <f>'FS Analysis'!B9</f>
        <v>Share Capital and Reserves</v>
      </c>
      <c r="C9" s="15">
        <f>'FS Analysis'!C9</f>
        <v>794.79600000000005</v>
      </c>
      <c r="D9" s="15">
        <f>'FS Analysis'!D9</f>
        <v>810.27200000000005</v>
      </c>
      <c r="E9" s="15">
        <f>'FS Analysis'!E9</f>
        <v>815.279</v>
      </c>
      <c r="F9" s="15">
        <f>'FS Analysis'!F9</f>
        <v>798.28700000000003</v>
      </c>
      <c r="G9" s="15">
        <f>'FS Analysis'!G9</f>
        <v>751.04399999999998</v>
      </c>
      <c r="H9" s="15">
        <f>'FS Analysis'!H9</f>
        <v>713.32299999999998</v>
      </c>
      <c r="I9" s="15">
        <f>'FS Analysis'!I9</f>
        <v>659.62800000000004</v>
      </c>
    </row>
    <row r="10" spans="2:9" x14ac:dyDescent="0.3">
      <c r="B10" s="14" t="str">
        <f>'FS Analysis'!B18</f>
        <v>Revenue</v>
      </c>
      <c r="C10" s="15">
        <f>'FS Analysis'!C18</f>
        <v>329.75599999999997</v>
      </c>
      <c r="D10" s="15">
        <f>'FS Analysis'!D18</f>
        <v>654.60299999999995</v>
      </c>
      <c r="E10" s="15">
        <f>'FS Analysis'!E18</f>
        <v>706.42200000000003</v>
      </c>
      <c r="F10" s="15">
        <f>'FS Analysis'!F18</f>
        <v>732.66</v>
      </c>
      <c r="G10" s="15">
        <f>'FS Analysis'!G18</f>
        <v>771.64499999999998</v>
      </c>
      <c r="H10" s="15">
        <f>'FS Analysis'!H18</f>
        <v>775.69100000000003</v>
      </c>
      <c r="I10" s="15">
        <f>'FS Analysis'!I18</f>
        <v>675.11900000000003</v>
      </c>
    </row>
    <row r="11" spans="2:9" x14ac:dyDescent="0.3">
      <c r="B11" s="14" t="str">
        <f>'FS Analysis'!B19</f>
        <v>Operating Profit</v>
      </c>
      <c r="C11" s="15">
        <f>'FS Analysis'!C19</f>
        <v>11.225</v>
      </c>
      <c r="D11" s="15">
        <f>'FS Analysis'!D19</f>
        <v>25.417000000000002</v>
      </c>
      <c r="E11" s="15">
        <f>'FS Analysis'!E19</f>
        <v>95.311000000000007</v>
      </c>
      <c r="F11" s="15">
        <f>'FS Analysis'!F19</f>
        <v>96.778000000000006</v>
      </c>
      <c r="G11" s="15">
        <f>'FS Analysis'!G19</f>
        <v>129.215</v>
      </c>
      <c r="H11" s="15">
        <f>'FS Analysis'!H19</f>
        <v>56.945999999999998</v>
      </c>
      <c r="I11" s="15">
        <f>'FS Analysis'!I19</f>
        <v>16.501000000000001</v>
      </c>
    </row>
    <row r="12" spans="2:9" x14ac:dyDescent="0.3">
      <c r="B12" s="14" t="str">
        <f>'FS Analysis'!B20</f>
        <v>Profit before taxation</v>
      </c>
      <c r="C12" s="15">
        <f>'FS Analysis'!C20</f>
        <v>29.308385999999999</v>
      </c>
      <c r="D12" s="15">
        <f>'FS Analysis'!D20</f>
        <v>54.579000000000001</v>
      </c>
      <c r="E12" s="15">
        <f>'FS Analysis'!E20</f>
        <v>131.74100000000001</v>
      </c>
      <c r="F12" s="15">
        <f>'FS Analysis'!F20</f>
        <v>150.393</v>
      </c>
      <c r="G12" s="15">
        <f>'FS Analysis'!G20</f>
        <v>143.68299999999999</v>
      </c>
      <c r="H12" s="15">
        <f>'FS Analysis'!H20</f>
        <v>121.28</v>
      </c>
      <c r="I12" s="15">
        <f>'FS Analysis'!I20</f>
        <v>37.378999999999998</v>
      </c>
    </row>
    <row r="13" spans="2:9" x14ac:dyDescent="0.3">
      <c r="B13" s="14" t="str">
        <f>'FS Analysis'!B21</f>
        <v>Profit after taxation</v>
      </c>
      <c r="C13" s="15">
        <f>'FS Analysis'!C21</f>
        <v>13.926795</v>
      </c>
      <c r="D13" s="15">
        <f>'FS Analysis'!D21</f>
        <v>37.095999999999997</v>
      </c>
      <c r="E13" s="15">
        <f>'FS Analysis'!E21</f>
        <v>88.146000000000001</v>
      </c>
      <c r="F13" s="15">
        <f>'FS Analysis'!F21</f>
        <v>99.715999999999994</v>
      </c>
      <c r="G13" s="15">
        <f>'FS Analysis'!G21</f>
        <v>96.046000000000006</v>
      </c>
      <c r="H13" s="15">
        <f>'FS Analysis'!H21</f>
        <v>78.409000000000006</v>
      </c>
      <c r="I13" s="15">
        <f>'FS Analysis'!I21</f>
        <v>22.952999999999999</v>
      </c>
    </row>
    <row r="14" spans="2:9" x14ac:dyDescent="0.3">
      <c r="B14" s="14" t="str">
        <f>'FS Analysis'!B22</f>
        <v>Earnings per Share - Rupees</v>
      </c>
      <c r="C14" s="15">
        <f>'FS Analysis'!C22</f>
        <v>1.42</v>
      </c>
      <c r="D14" s="15">
        <f>'FS Analysis'!D22</f>
        <v>3.78</v>
      </c>
      <c r="E14" s="15">
        <f>'FS Analysis'!E22</f>
        <v>8.99</v>
      </c>
      <c r="F14" s="15">
        <f>'FS Analysis'!F22</f>
        <v>10.17</v>
      </c>
      <c r="G14" s="15">
        <f>'FS Analysis'!G22</f>
        <v>9.8000000000000007</v>
      </c>
      <c r="H14" s="15">
        <f>'FS Analysis'!H22</f>
        <v>8</v>
      </c>
      <c r="I14" s="15">
        <f>'FS Analysis'!I22</f>
        <v>2.34</v>
      </c>
    </row>
    <row r="15" spans="2:9" x14ac:dyDescent="0.3">
      <c r="B15" s="14" t="str">
        <f>'FS Analysis'!B27</f>
        <v xml:space="preserve">Price Earnings Ratio </v>
      </c>
      <c r="C15" s="16">
        <f>'FS Analysis'!C27</f>
        <v>66.197183098591552</v>
      </c>
      <c r="D15" s="16">
        <f>'FS Analysis'!D27</f>
        <v>19.047619047619047</v>
      </c>
      <c r="E15" s="16">
        <f>'FS Analysis'!E27</f>
        <v>8.5650723025583986</v>
      </c>
      <c r="F15" s="16">
        <f>'FS Analysis'!F27</f>
        <v>7.1465093411996072</v>
      </c>
      <c r="G15" s="16">
        <f>'FS Analysis'!G27</f>
        <v>7.715306122448979</v>
      </c>
      <c r="H15" s="16">
        <f>'FS Analysis'!H27</f>
        <v>7.5625</v>
      </c>
      <c r="I15" s="16">
        <f>'FS Analysis'!I27</f>
        <v>10.256410256410257</v>
      </c>
    </row>
    <row r="16" spans="2:9" x14ac:dyDescent="0.3">
      <c r="B16" s="14" t="str">
        <f>'FS Analysis'!B28</f>
        <v>Break Up Value of Shares</v>
      </c>
      <c r="C16" s="16">
        <f>'FS Analysis'!C28</f>
        <v>81.093357820630558</v>
      </c>
      <c r="D16" s="16">
        <f>'FS Analysis'!D28</f>
        <v>82.672380369350066</v>
      </c>
      <c r="E16" s="16">
        <f>'FS Analysis'!E28</f>
        <v>83.183246607489025</v>
      </c>
      <c r="F16" s="16">
        <f>'FS Analysis'!F28</f>
        <v>81.449545964697478</v>
      </c>
      <c r="G16" s="16">
        <f>'FS Analysis'!G28</f>
        <v>76.62932353841444</v>
      </c>
      <c r="H16" s="16">
        <f>'FS Analysis'!H28</f>
        <v>72.780634629119476</v>
      </c>
      <c r="I16" s="16">
        <f>'FS Analysis'!I28</f>
        <v>84.127640036730952</v>
      </c>
    </row>
    <row r="17" spans="2:9" x14ac:dyDescent="0.3">
      <c r="B17" s="14" t="str">
        <f>+'FS Analysis'!B29</f>
        <v>Return on Assets (%)</v>
      </c>
      <c r="C17" s="16">
        <f>'FS Analysis'!C30</f>
        <v>5.9617874067319923</v>
      </c>
      <c r="D17" s="16">
        <f>'FS Analysis'!D30</f>
        <v>15.831206630192639</v>
      </c>
      <c r="E17" s="16">
        <f>'FS Analysis'!E30</f>
        <v>35.45909849749583</v>
      </c>
      <c r="F17" s="16">
        <f>'FS Analysis'!F30</f>
        <v>37.060052180505899</v>
      </c>
      <c r="G17" s="16">
        <f>'FS Analysis'!G30</f>
        <v>30.927111374438109</v>
      </c>
      <c r="H17" s="16">
        <f>'FS Analysis'!H30</f>
        <v>22.280854304485214</v>
      </c>
      <c r="I17" s="16">
        <f>'FS Analysis'!I30</f>
        <v>6.2008655763214628</v>
      </c>
    </row>
    <row r="18" spans="2:9" x14ac:dyDescent="0.3">
      <c r="B18" s="14" t="str">
        <f>'FS Analysis'!B31</f>
        <v>Operating Profit Ratio (%)</v>
      </c>
      <c r="C18" s="16">
        <f>'FS Analysis'!C31</f>
        <v>3.404032072198838</v>
      </c>
      <c r="D18" s="16">
        <f>'FS Analysis'!D31</f>
        <v>3.8828114139409697</v>
      </c>
      <c r="E18" s="16">
        <f>'FS Analysis'!E31</f>
        <v>13.492076973820183</v>
      </c>
      <c r="F18" s="16">
        <f>'FS Analysis'!F31</f>
        <v>13.209128381513938</v>
      </c>
      <c r="G18" s="16">
        <f>'FS Analysis'!G31</f>
        <v>16.745394579113455</v>
      </c>
      <c r="H18" s="16">
        <f>'FS Analysis'!H31</f>
        <v>7.3413253473354718</v>
      </c>
      <c r="I18" s="16">
        <f>'FS Analysis'!I31</f>
        <v>2.4441616959380497</v>
      </c>
    </row>
    <row r="19" spans="2:9" x14ac:dyDescent="0.3">
      <c r="B19" s="14" t="str">
        <f>'FS Analysis'!B32</f>
        <v>Net Profit Ratio (%)</v>
      </c>
      <c r="C19" s="16">
        <f>'FS Analysis'!C32</f>
        <v>4.2233636385691238</v>
      </c>
      <c r="D19" s="16">
        <f>'FS Analysis'!D32</f>
        <v>5.6669462254221257</v>
      </c>
      <c r="E19" s="16">
        <f>'FS Analysis'!E32</f>
        <v>12.477810713709369</v>
      </c>
      <c r="F19" s="16">
        <f>'FS Analysis'!F32</f>
        <v>13.610132940245133</v>
      </c>
      <c r="G19" s="16">
        <f>'FS Analysis'!G32</f>
        <v>12.44691535615471</v>
      </c>
      <c r="H19" s="16">
        <f>'FS Analysis'!H32</f>
        <v>10.108277651796914</v>
      </c>
      <c r="I19" s="16">
        <f>'FS Analysis'!I32</f>
        <v>3.3998450643516178</v>
      </c>
    </row>
    <row r="20" spans="2:9" x14ac:dyDescent="0.3">
      <c r="B20" s="14" t="str">
        <f>'FS Analysis'!B33</f>
        <v>Current Ratio (%)</v>
      </c>
      <c r="C20" s="16">
        <f>'FS Analysis'!C33</f>
        <v>3.1343758761639147</v>
      </c>
      <c r="D20" s="16">
        <f>'FS Analysis'!D33</f>
        <v>3.4203085502305512</v>
      </c>
      <c r="E20" s="16">
        <f>'FS Analysis'!E33</f>
        <v>3.3738917847500005</v>
      </c>
      <c r="F20" s="16">
        <f>'FS Analysis'!F33</f>
        <v>2.938806718825111</v>
      </c>
      <c r="G20" s="16">
        <f>'FS Analysis'!G33</f>
        <v>2.0854431548525896</v>
      </c>
      <c r="H20" s="16">
        <f>'FS Analysis'!H33</f>
        <v>2.3481962865614179</v>
      </c>
      <c r="I20" s="16">
        <f>'FS Analysis'!I33</f>
        <v>2.3963496745647506</v>
      </c>
    </row>
    <row r="21" spans="2:9" x14ac:dyDescent="0.3">
      <c r="B21" s="14" t="str">
        <f>'FS Analysis'!B34</f>
        <v>Dividend Payout Ratio (%)</v>
      </c>
      <c r="C21" s="16">
        <f>'FS Analysis'!C34</f>
        <v>70.422535211267615</v>
      </c>
      <c r="D21" s="16">
        <f>'FS Analysis'!D34</f>
        <v>112.43386243386244</v>
      </c>
      <c r="E21" s="16">
        <f>'FS Analysis'!E34</f>
        <v>55.617352614015573</v>
      </c>
      <c r="F21" s="16">
        <f>'FS Analysis'!F34</f>
        <v>58.997050147492622</v>
      </c>
      <c r="G21" s="16">
        <f>'FS Analysis'!G34</f>
        <v>51.020408163265309</v>
      </c>
      <c r="H21" s="16">
        <f>'FS Analysis'!H34</f>
        <v>62.5</v>
      </c>
      <c r="I21" s="16">
        <f>'FS Analysis'!I34</f>
        <v>106.83760683760684</v>
      </c>
    </row>
    <row r="22" spans="2:9" x14ac:dyDescent="0.3">
      <c r="B22" s="14" t="str">
        <f>'FS Analysis'!B35</f>
        <v xml:space="preserve">Dividend (%) - Cash  </v>
      </c>
      <c r="C22" s="15">
        <f>'FS Analysis'!C35</f>
        <v>10</v>
      </c>
      <c r="D22" s="15">
        <f>'FS Analysis'!D35</f>
        <v>42.5</v>
      </c>
      <c r="E22" s="15">
        <f>'FS Analysis'!E35</f>
        <v>50</v>
      </c>
      <c r="F22" s="15">
        <f>'FS Analysis'!F35</f>
        <v>60</v>
      </c>
      <c r="G22" s="15">
        <f>'FS Analysis'!G35</f>
        <v>50</v>
      </c>
      <c r="H22" s="15">
        <f>'FS Analysis'!H35</f>
        <v>50</v>
      </c>
      <c r="I22" s="15">
        <f>'FS Analysis'!I35</f>
        <v>25</v>
      </c>
    </row>
    <row r="23" spans="2:9" x14ac:dyDescent="0.3">
      <c r="B23" s="14" t="str">
        <f>'FS Analysis'!B36</f>
        <v xml:space="preserve">                          - Bonus Shares</v>
      </c>
      <c r="C23" s="15" t="str">
        <f>'FS Analysis'!C36</f>
        <v xml:space="preserve">      -</v>
      </c>
      <c r="D23" s="15" t="str">
        <f>'FS Analysis'!D36</f>
        <v xml:space="preserve">      -</v>
      </c>
      <c r="E23" s="15" t="str">
        <f>'FS Analysis'!E36</f>
        <v xml:space="preserve">    -</v>
      </c>
      <c r="F23" s="15" t="str">
        <f>'FS Analysis'!F36</f>
        <v xml:space="preserve">    -</v>
      </c>
      <c r="G23" s="15" t="str">
        <f>'FS Analysis'!G36</f>
        <v xml:space="preserve">    -</v>
      </c>
      <c r="H23" s="15">
        <f>'FS Analysis'!H36</f>
        <v>25</v>
      </c>
      <c r="I23" s="15" t="str">
        <f>'FS Analysis'!I36</f>
        <v xml:space="preserve"> -</v>
      </c>
    </row>
    <row r="24" spans="2:9" x14ac:dyDescent="0.3">
      <c r="B24" s="14"/>
      <c r="C24" s="14"/>
      <c r="D24" s="15"/>
      <c r="E24" s="15"/>
      <c r="F24" s="15"/>
      <c r="G24" s="15"/>
      <c r="H24" s="15"/>
      <c r="I24" s="15"/>
    </row>
    <row r="25" spans="2:9" x14ac:dyDescent="0.3">
      <c r="B25" s="14"/>
      <c r="C25" s="14"/>
      <c r="D25" s="15"/>
      <c r="E25" s="15"/>
      <c r="F25" s="15"/>
      <c r="G25" s="15"/>
      <c r="H25" s="15"/>
      <c r="I25" s="15"/>
    </row>
    <row r="26" spans="2:9" x14ac:dyDescent="0.3">
      <c r="B26" s="14"/>
      <c r="C26" s="14"/>
      <c r="D26" s="15"/>
      <c r="E26" s="15"/>
      <c r="F26" s="15"/>
      <c r="G26" s="15"/>
      <c r="H26" s="15"/>
      <c r="I26" s="15"/>
    </row>
    <row r="27" spans="2:9" x14ac:dyDescent="0.3">
      <c r="B27" s="14"/>
      <c r="C27" s="14"/>
      <c r="D27" s="15"/>
      <c r="E27" s="15"/>
      <c r="F27" s="15"/>
      <c r="G27" s="15"/>
      <c r="H27" s="15"/>
      <c r="I27" s="15"/>
    </row>
    <row r="28" spans="2:9" x14ac:dyDescent="0.3">
      <c r="B28" s="14"/>
      <c r="C28" s="14"/>
    </row>
    <row r="29" spans="2:9" hidden="1" x14ac:dyDescent="0.3">
      <c r="B29" s="14" t="str">
        <f>'FS Analysis'!B38</f>
        <v>Share Price</v>
      </c>
      <c r="C29" s="15">
        <f>'FS Analysis'!C38</f>
        <v>94</v>
      </c>
      <c r="D29" s="15">
        <f>'FS Analysis'!D38</f>
        <v>72</v>
      </c>
      <c r="E29" s="15">
        <f>'FS Analysis'!E38</f>
        <v>77</v>
      </c>
      <c r="F29" s="15">
        <f>'FS Analysis'!F38</f>
        <v>72.680000000000007</v>
      </c>
      <c r="G29" s="15">
        <f>'FS Analysis'!G38</f>
        <v>75.61</v>
      </c>
      <c r="H29" s="15">
        <f>'FS Analysis'!H38</f>
        <v>60.5</v>
      </c>
      <c r="I29" s="15">
        <f>'FS Analysis'!I38</f>
        <v>24</v>
      </c>
    </row>
    <row r="31" spans="2:9" x14ac:dyDescent="0.3">
      <c r="E31" s="17"/>
    </row>
  </sheetData>
  <mergeCells count="2">
    <mergeCell ref="B4:I4"/>
    <mergeCell ref="D6:I6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FS Analysis</vt:lpstr>
      <vt:lpstr>Presentation</vt:lpstr>
      <vt:lpstr>Presentation!Print_Area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Masood-Ur-Rehman</dc:creator>
  <cp:lastModifiedBy>Zahid Mehmood</cp:lastModifiedBy>
  <cp:lastPrinted>2017-04-10T07:19:28Z</cp:lastPrinted>
  <dcterms:created xsi:type="dcterms:W3CDTF">2017-04-07T05:09:53Z</dcterms:created>
  <dcterms:modified xsi:type="dcterms:W3CDTF">2017-04-10T07:25:10Z</dcterms:modified>
</cp:coreProperties>
</file>